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xport-Zusammenfassung" sheetId="1" r:id="rId4"/>
    <sheet name="Blatt 1 - Beispiele Kaliber Ber" sheetId="2" r:id="rId5"/>
    <sheet name="Blatt 1 - Lauflebensdauer in s" sheetId="3" r:id="rId6"/>
    <sheet name="Blatt 1 - Zeichnungen" sheetId="4" r:id="rId7"/>
  </sheets>
</workbook>
</file>

<file path=xl/sharedStrings.xml><?xml version="1.0" encoding="utf-8"?>
<sst xmlns="http://schemas.openxmlformats.org/spreadsheetml/2006/main" uniqueCount="90">
  <si>
    <t>Dieses Dokument wurde aus Numbers exportiert und jede Tabelle in ein Excel-Arbeitsblatt umgewandelt. Alle anderen Objekte der einzelnen Numbers-Blätter wurden auf eigene Arbeitsblätter übertragen. Beachte, dass die Formelberechnungen in Excel möglicherweise anders sind.</t>
  </si>
  <si>
    <t>Name des Numbers-Blatts</t>
  </si>
  <si>
    <t>Numbers-Tabellenname</t>
  </si>
  <si>
    <t>Name des Excel-Arbeitsblatts</t>
  </si>
  <si>
    <t>Blatt 1</t>
  </si>
  <si>
    <t>Beispiele Kaliber Berechnungen</t>
  </si>
  <si>
    <t>Blatt 1 - Beispiele Kaliber Ber</t>
  </si>
  <si>
    <t>Kaliber-DRM
in mm</t>
  </si>
  <si>
    <t>Masse m
in g</t>
  </si>
  <si>
    <r>
      <rPr>
        <b val="1"/>
        <sz val="10"/>
        <color indexed="8"/>
        <rFont val="Helvetica Neue"/>
      </rPr>
      <t>V</t>
    </r>
    <r>
      <rPr>
        <b val="1"/>
        <vertAlign val="subscript"/>
        <sz val="10"/>
        <color indexed="8"/>
        <rFont val="Helvetica Neue"/>
      </rPr>
      <t>0</t>
    </r>
    <r>
      <rPr>
        <b val="1"/>
        <sz val="10"/>
        <color indexed="8"/>
        <rFont val="Helvetica Neue"/>
      </rPr>
      <t xml:space="preserve">
</t>
    </r>
    <r>
      <rPr>
        <b val="1"/>
        <sz val="10"/>
        <color indexed="8"/>
        <rFont val="Helvetica Neue"/>
      </rPr>
      <t>in m/s</t>
    </r>
  </si>
  <si>
    <r>
      <rPr>
        <b val="1"/>
        <sz val="10"/>
        <color indexed="8"/>
        <rFont val="Helvetica Neue"/>
      </rPr>
      <t xml:space="preserve">Fläche A
</t>
    </r>
    <r>
      <rPr>
        <b val="1"/>
        <sz val="10"/>
        <color indexed="8"/>
        <rFont val="Helvetica Neue"/>
      </rPr>
      <t>in cm</t>
    </r>
    <r>
      <rPr>
        <b val="1"/>
        <vertAlign val="superscript"/>
        <sz val="10"/>
        <color indexed="8"/>
        <rFont val="Helvetica Neue"/>
      </rPr>
      <t>2</t>
    </r>
  </si>
  <si>
    <r>
      <rPr>
        <b val="1"/>
        <sz val="10"/>
        <color indexed="8"/>
        <rFont val="Helvetica Neue"/>
      </rPr>
      <t xml:space="preserve">q (QB)
</t>
    </r>
    <r>
      <rPr>
        <b val="1"/>
        <sz val="10"/>
        <color indexed="8"/>
        <rFont val="Helvetica Neue"/>
      </rPr>
      <t>in g/cm</t>
    </r>
    <r>
      <rPr>
        <b val="1"/>
        <vertAlign val="superscript"/>
        <sz val="10"/>
        <color indexed="8"/>
        <rFont val="Helvetica Neue"/>
      </rPr>
      <t>2</t>
    </r>
  </si>
  <si>
    <r>
      <rPr>
        <b val="1"/>
        <sz val="10"/>
        <color indexed="8"/>
        <rFont val="Helvetica Neue"/>
      </rPr>
      <t xml:space="preserve">Hülsen-volumen V
</t>
    </r>
    <r>
      <rPr>
        <b val="1"/>
        <sz val="10"/>
        <color indexed="8"/>
        <rFont val="Helvetica Neue"/>
      </rPr>
      <t>in cm</t>
    </r>
    <r>
      <rPr>
        <b val="1"/>
        <vertAlign val="superscript"/>
        <sz val="10"/>
        <color indexed="8"/>
        <rFont val="Helvetica Neue"/>
      </rPr>
      <t>3</t>
    </r>
  </si>
  <si>
    <t xml:space="preserve">Öffnungs-verhältnis
</t>
  </si>
  <si>
    <t>Ladung</t>
  </si>
  <si>
    <t xml:space="preserve">Ladung Füllung in Grain </t>
  </si>
  <si>
    <t xml:space="preserve">Ladung Füllung in g </t>
  </si>
  <si>
    <t>Patronen pro kg</t>
  </si>
  <si>
    <t>Schätzung 
Barrel Life 
MikeCR</t>
  </si>
  <si>
    <t>Long Range
0,5 MOA
Schätzung</t>
  </si>
  <si>
    <t>Training
1,0 MOA
Schätzung</t>
  </si>
  <si>
    <t>Entfernung 
Überschall
Standardatm.</t>
  </si>
  <si>
    <t>9 mm</t>
  </si>
  <si>
    <t>V N320 3.70 gr</t>
  </si>
  <si>
    <t>n.b.</t>
  </si>
  <si>
    <t>50 BMG</t>
  </si>
  <si>
    <t>416 Barret</t>
  </si>
  <si>
    <t>.338 LM 300 gr</t>
  </si>
  <si>
    <t>RS-80 94.2 gr</t>
  </si>
  <si>
    <t>8 x 68 S 224 gr</t>
  </si>
  <si>
    <t>RS-70 72.0 gr</t>
  </si>
  <si>
    <t>8 x 57 IS</t>
  </si>
  <si>
    <t>.308 Win 220 gr</t>
  </si>
  <si>
    <t>RS-52 40.0 gr</t>
  </si>
  <si>
    <t>.300 WM 210 gr</t>
  </si>
  <si>
    <t>RS-76 77.0 gr</t>
  </si>
  <si>
    <t>.308 Win 168 gr</t>
  </si>
  <si>
    <t>RS-52 44.4 gr</t>
  </si>
  <si>
    <t>.308 Win 155 gr</t>
  </si>
  <si>
    <t>7mm PRC</t>
  </si>
  <si>
    <t>300 PRC</t>
  </si>
  <si>
    <t>270 WSM</t>
  </si>
  <si>
    <t>6,5 PRC</t>
  </si>
  <si>
    <t>6,5 x 47 Lapua</t>
  </si>
  <si>
    <t>6,5 Creedmoor 130 gr</t>
  </si>
  <si>
    <t>N150 37.4 gr</t>
  </si>
  <si>
    <t>6,5 Creedmoor 136 gr</t>
  </si>
  <si>
    <t>RS-52 41.5 gr</t>
  </si>
  <si>
    <t>6,5 x 55 SE*</t>
  </si>
  <si>
    <t>RS-60 47.0gr</t>
  </si>
  <si>
    <t>6,5 Creedmoor 120 gr</t>
  </si>
  <si>
    <t>RS-52 43.3 gr</t>
  </si>
  <si>
    <t>6,5 x 68 130 gr</t>
  </si>
  <si>
    <t>RS-80 77.0 gr</t>
  </si>
  <si>
    <t>6mm GT</t>
  </si>
  <si>
    <t xml:space="preserve">6mm Dasher </t>
  </si>
  <si>
    <t>N150</t>
  </si>
  <si>
    <t>6mm BR Norma 85 gr</t>
  </si>
  <si>
    <t>6 x 47 SM</t>
  </si>
  <si>
    <t>RS-40 36.5 gr</t>
  </si>
  <si>
    <t>.223 Rem 82 gr</t>
  </si>
  <si>
    <t>RS-40 21.5 gr</t>
  </si>
  <si>
    <t>.223 Rem 55 gr</t>
  </si>
  <si>
    <t>.22 LR</t>
  </si>
  <si>
    <t>Grain in Gramm</t>
  </si>
  <si>
    <t>Formel A</t>
  </si>
  <si>
    <t>Formel q</t>
  </si>
  <si>
    <t>Umrechnung</t>
  </si>
  <si>
    <t>Grain</t>
  </si>
  <si>
    <t>Gramm</t>
  </si>
  <si>
    <t>Ladedaten ohne Gewähr und nicht geprüft!!</t>
  </si>
  <si>
    <t>m/s in fps</t>
  </si>
  <si>
    <t>m/s</t>
  </si>
  <si>
    <t>fps</t>
  </si>
  <si>
    <t>inch in mm</t>
  </si>
  <si>
    <t>inch</t>
  </si>
  <si>
    <t>mm</t>
  </si>
  <si>
    <t>bar in Psi</t>
  </si>
  <si>
    <t>bar</t>
  </si>
  <si>
    <t>psi</t>
  </si>
  <si>
    <t>Lauflebensdauer in s</t>
  </si>
  <si>
    <t>Blatt 1 - Lauflebensdauer in s</t>
  </si>
  <si>
    <t>6.5 CM</t>
  </si>
  <si>
    <t>.308Win</t>
  </si>
  <si>
    <t>.338LM</t>
  </si>
  <si>
    <t>6mm Dasher</t>
  </si>
  <si>
    <t>Dauer pro Schuss in s</t>
  </si>
  <si>
    <t>Anzahl Schüsse</t>
  </si>
  <si>
    <t>„Alle Zeichnungen des Blatts“</t>
  </si>
  <si>
    <t>Blatt 1 - Zeichnungen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</si>
</sst>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00"/>
  </numFmts>
  <fonts count="10">
    <font>
      <sz val="10"/>
      <color indexed="8"/>
      <name val="Helvetica Neue"/>
    </font>
    <font>
      <sz val="12"/>
      <color indexed="8"/>
      <name val="Helvetica Neue"/>
    </font>
    <font>
      <sz val="14"/>
      <color indexed="8"/>
      <name val="Helvetica Neue"/>
    </font>
    <font>
      <u val="single"/>
      <sz val="12"/>
      <color indexed="11"/>
      <name val="Helvetica Neue"/>
    </font>
    <font>
      <b val="1"/>
      <sz val="10"/>
      <color indexed="8"/>
      <name val="Helvetica Neue"/>
    </font>
    <font>
      <b val="1"/>
      <vertAlign val="subscript"/>
      <sz val="10"/>
      <color indexed="8"/>
      <name val="Helvetica Neue"/>
    </font>
    <font>
      <b val="1"/>
      <vertAlign val="superscript"/>
      <sz val="10"/>
      <color indexed="8"/>
      <name val="Helvetica Neue"/>
    </font>
    <font>
      <b val="1"/>
      <sz val="10"/>
      <color indexed="16"/>
      <name val="Helvetica Neue"/>
    </font>
    <font>
      <b val="1"/>
      <sz val="10"/>
      <color indexed="17"/>
      <name val="Helvetica Neue"/>
    </font>
    <font>
      <b val="1"/>
      <sz val="10"/>
      <color indexed="18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</fills>
  <borders count="8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4"/>
      </right>
      <top style="thin">
        <color indexed="14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3">
    <xf numFmtId="0" fontId="0" applyNumberFormat="0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left" vertical="top" wrapText="1"/>
    </xf>
    <xf numFmtId="0" fontId="2" applyNumberFormat="0" applyFont="1" applyFill="0" applyBorder="0" applyAlignment="1" applyProtection="0">
      <alignment horizontal="left" vertical="top" wrapText="1"/>
    </xf>
    <xf numFmtId="0" fontId="1" fillId="2" applyNumberFormat="0" applyFont="1" applyFill="1" applyBorder="0" applyAlignment="1" applyProtection="0">
      <alignment horizontal="left" vertical="top" wrapText="1"/>
    </xf>
    <xf numFmtId="0" fontId="1" fillId="3" applyNumberFormat="0" applyFont="1" applyFill="1" applyBorder="0" applyAlignment="1" applyProtection="0">
      <alignment horizontal="left" vertical="top" wrapText="1"/>
    </xf>
    <xf numFmtId="0" fontId="3" fillId="3" applyNumberFormat="0" applyFont="1" applyFill="1" applyBorder="0" applyAlignment="1" applyProtection="0">
      <alignment horizontal="left"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4" fillId="4" borderId="1" applyNumberFormat="0" applyFont="1" applyFill="1" applyBorder="1" applyAlignment="1" applyProtection="0">
      <alignment vertical="top" wrapText="1"/>
    </xf>
    <xf numFmtId="49" fontId="4" fillId="4" borderId="1" applyNumberFormat="1" applyFont="1" applyFill="1" applyBorder="1" applyAlignment="1" applyProtection="0">
      <alignment vertical="top" wrapText="1"/>
    </xf>
    <xf numFmtId="49" fontId="4" fillId="5" borderId="2" applyNumberFormat="1" applyFont="1" applyFill="1" applyBorder="1" applyAlignment="1" applyProtection="0">
      <alignment vertical="top" wrapText="1"/>
    </xf>
    <xf numFmtId="4" fontId="0" borderId="3" applyNumberFormat="1" applyFont="1" applyFill="0" applyBorder="1" applyAlignment="1" applyProtection="0">
      <alignment vertical="top" wrapText="1"/>
    </xf>
    <xf numFmtId="4" fontId="0" borderId="4" applyNumberFormat="1" applyFont="1" applyFill="0" applyBorder="1" applyAlignment="1" applyProtection="0">
      <alignment vertical="top" wrapText="1"/>
    </xf>
    <xf numFmtId="3" fontId="0" borderId="4" applyNumberFormat="1" applyFont="1" applyFill="0" applyBorder="1" applyAlignment="1" applyProtection="0">
      <alignment vertical="top" wrapText="1"/>
    </xf>
    <xf numFmtId="4" fontId="0" fillId="5" borderId="4" applyNumberFormat="1" applyFont="1" applyFill="1" applyBorder="1" applyAlignment="1" applyProtection="0">
      <alignment vertical="top" wrapText="1"/>
    </xf>
    <xf numFmtId="49" fontId="0" fillId="5" borderId="4" applyNumberFormat="1" applyFont="1" applyFill="1" applyBorder="1" applyAlignment="1" applyProtection="0">
      <alignment vertical="top" wrapText="1"/>
    </xf>
    <xf numFmtId="3" fontId="0" fillId="5" borderId="4" applyNumberFormat="1" applyFont="1" applyFill="1" applyBorder="1" applyAlignment="1" applyProtection="0">
      <alignment vertical="top" wrapText="1"/>
    </xf>
    <xf numFmtId="49" fontId="4" fillId="5" borderId="5" applyNumberFormat="1" applyFont="1" applyFill="1" applyBorder="1" applyAlignment="1" applyProtection="0">
      <alignment vertical="top" wrapText="1"/>
    </xf>
    <xf numFmtId="4" fontId="0" borderId="6" applyNumberFormat="1" applyFont="1" applyFill="0" applyBorder="1" applyAlignment="1" applyProtection="0">
      <alignment vertical="top" wrapText="1"/>
    </xf>
    <xf numFmtId="4" fontId="0" borderId="7" applyNumberFormat="1" applyFont="1" applyFill="0" applyBorder="1" applyAlignment="1" applyProtection="0">
      <alignment vertical="top" wrapText="1"/>
    </xf>
    <xf numFmtId="3" fontId="0" borderId="7" applyNumberFormat="1" applyFont="1" applyFill="0" applyBorder="1" applyAlignment="1" applyProtection="0">
      <alignment vertical="top" wrapText="1"/>
    </xf>
    <xf numFmtId="4" fontId="0" fillId="5" borderId="7" applyNumberFormat="1" applyFont="1" applyFill="1" applyBorder="1" applyAlignment="1" applyProtection="0">
      <alignment vertical="top" wrapText="1"/>
    </xf>
    <xf numFmtId="0" fontId="0" fillId="5" borderId="7" applyNumberFormat="0" applyFont="1" applyFill="1" applyBorder="1" applyAlignment="1" applyProtection="0">
      <alignment vertical="top" wrapText="1"/>
    </xf>
    <xf numFmtId="3" fontId="0" fillId="5" borderId="7" applyNumberFormat="1" applyFont="1" applyFill="1" applyBorder="1" applyAlignment="1" applyProtection="0">
      <alignment vertical="top" wrapText="1"/>
    </xf>
    <xf numFmtId="3" fontId="7" fillId="5" borderId="7" applyNumberFormat="1" applyFont="1" applyFill="1" applyBorder="1" applyAlignment="1" applyProtection="0">
      <alignment vertical="top" wrapText="1"/>
    </xf>
    <xf numFmtId="49" fontId="0" fillId="5" borderId="7" applyNumberFormat="1" applyFont="1" applyFill="1" applyBorder="1" applyAlignment="1" applyProtection="0">
      <alignment vertical="top" wrapText="1"/>
    </xf>
    <xf numFmtId="3" fontId="8" fillId="5" borderId="7" applyNumberFormat="1" applyFont="1" applyFill="1" applyBorder="1" applyAlignment="1" applyProtection="0">
      <alignment vertical="top" wrapText="1"/>
    </xf>
    <xf numFmtId="0" fontId="4" fillId="5" borderId="5" applyNumberFormat="0" applyFont="1" applyFill="1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2" fontId="4" fillId="5" borderId="7" applyNumberFormat="1" applyFont="1" applyFill="1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59" fontId="4" fillId="5" borderId="7" applyNumberFormat="1" applyFont="1" applyFill="1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49" fontId="4" fillId="5" borderId="6" applyNumberFormat="1" applyFont="1" applyFill="1" applyBorder="1" applyAlignment="1" applyProtection="0">
      <alignment vertical="top" wrapText="1"/>
    </xf>
    <xf numFmtId="49" fontId="4" fillId="5" borderId="7" applyNumberFormat="1" applyFont="1" applyFill="1" applyBorder="1" applyAlignment="1" applyProtection="0">
      <alignment vertical="top" wrapText="1"/>
    </xf>
    <xf numFmtId="49" fontId="9" borderId="7" applyNumberFormat="1" applyFont="1" applyFill="0" applyBorder="1" applyAlignment="1" applyProtection="0">
      <alignment vertical="top"/>
    </xf>
    <xf numFmtId="0" fontId="0" applyNumberFormat="1" applyFont="1" applyFill="0" applyBorder="0" applyAlignment="1" applyProtection="0">
      <alignment vertical="top" wrapText="1"/>
    </xf>
    <xf numFmtId="0" fontId="0" borderId="3" applyNumberFormat="1" applyFont="1" applyFill="0" applyBorder="1" applyAlignment="1" applyProtection="0">
      <alignment vertical="top" wrapText="1"/>
    </xf>
    <xf numFmtId="0" fontId="0" borderId="4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2" fontId="0" borderId="6" applyNumberFormat="1" applyFont="1" applyFill="0" applyBorder="1" applyAlignment="1" applyProtection="0">
      <alignment vertical="top" wrapText="1"/>
    </xf>
    <xf numFmtId="2" fontId="0" borderId="7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bdc0bf"/>
      <rgbColor rgb="ffa5a5a5"/>
      <rgbColor rgb="ff3f3f3f"/>
      <rgbColor rgb="ffdbdbdb"/>
      <rgbColor rgb="ffb41700"/>
      <rgbColor rgb="ff017000"/>
      <rgbColor rgb="ffed220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14</xdr:col>
      <xdr:colOff>678264</xdr:colOff>
      <xdr:row>56</xdr:row>
      <xdr:rowOff>25911</xdr:rowOff>
    </xdr:from>
    <xdr:to>
      <xdr:col>16</xdr:col>
      <xdr:colOff>159475</xdr:colOff>
      <xdr:row>62</xdr:row>
      <xdr:rowOff>46587</xdr:rowOff>
    </xdr:to>
    <xdr:pic>
      <xdr:nvPicPr>
        <xdr:cNvPr id="2" name="Bild" descr="Bild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1346264" y="9271511"/>
          <a:ext cx="1005212" cy="101127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442452</xdr:colOff>
      <xdr:row>50</xdr:row>
      <xdr:rowOff>141578</xdr:rowOff>
    </xdr:from>
    <xdr:to>
      <xdr:col>7</xdr:col>
      <xdr:colOff>78190</xdr:colOff>
      <xdr:row>52</xdr:row>
      <xdr:rowOff>76250</xdr:rowOff>
    </xdr:to>
    <xdr:sp>
      <xdr:nvSpPr>
        <xdr:cNvPr id="3" name="Gleichung"/>
        <xdr:cNvSpPr txBox="1"/>
      </xdr:nvSpPr>
      <xdr:spPr>
        <a:xfrm>
          <a:off x="5014452" y="8396578"/>
          <a:ext cx="397739" cy="264873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 wrap="none" lIns="0" tIns="0" rIns="0" bIns="0">
          <a:spAutoFit/>
        </a:bodyPr>
        <a:lstStyle/>
        <a:p>
          <a:pPr/>
          <a14:m>
            <m:oMathPara>
              <m:oMathParaPr>
                <m:jc m:val="centerGroup"/>
              </m:oMathParaPr>
              <m:oMath>
                <m:r>
                  <a:rPr xmlns:a="http://schemas.openxmlformats.org/drawingml/2006/main" sz="1100" i="1">
                    <a:solidFill>
                      <a:srgbClr val="000000"/>
                    </a:solidFill>
                    <a:latin typeface="Cambria Math" panose="02040503050406030204" pitchFamily="18" charset="0"/>
                  </a:rPr>
                  <m:t>q</m:t>
                </m:r>
                <m:r>
                  <a:rPr xmlns:a="http://schemas.openxmlformats.org/drawingml/2006/main" sz="1100" i="1">
                    <a:solidFill>
                      <a:srgbClr val="000000"/>
                    </a:solidFill>
                    <a:latin typeface="Cambria Math" panose="02040503050406030204" pitchFamily="18" charset="0"/>
                  </a:rPr>
                  <m:t>=</m:t>
                </m:r>
                <m:f>
                  <m:fPr>
                    <m:ctrlPr>
                      <a:rPr xmlns:a="http://schemas.openxmlformats.org/drawingml/2006/main" sz="11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</m:ctrlPr>
                    <m:type m:val="bar"/>
                  </m:fPr>
                  <m:num>
                    <m:r>
                      <a:rPr xmlns:a="http://schemas.openxmlformats.org/drawingml/2006/main" sz="11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m</m:t>
                    </m:r>
                  </m:num>
                  <m:den>
                    <m:r>
                      <a:rPr xmlns:a="http://schemas.openxmlformats.org/drawingml/2006/main" sz="11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A</m:t>
                    </m:r>
                  </m:den>
                </m:f>
              </m:oMath>
            </m:oMathPara>
          </a14:m>
          <a:endParaRPr sz="1100">
            <a:solidFill>
              <a:srgbClr val="000000"/>
            </a:solidFill>
          </a:endParaRPr>
        </a:p>
      </xdr:txBody>
    </xdr:sp>
    <xdr:clientData/>
  </xdr:twoCellAnchor>
  <xdr:twoCellAnchor>
    <xdr:from>
      <xdr:col>5</xdr:col>
      <xdr:colOff>326831</xdr:colOff>
      <xdr:row>50</xdr:row>
      <xdr:rowOff>82815</xdr:rowOff>
    </xdr:from>
    <xdr:to>
      <xdr:col>6</xdr:col>
      <xdr:colOff>220781</xdr:colOff>
      <xdr:row>52</xdr:row>
      <xdr:rowOff>76389</xdr:rowOff>
    </xdr:to>
    <xdr:sp>
      <xdr:nvSpPr>
        <xdr:cNvPr id="4" name="Gleichung"/>
        <xdr:cNvSpPr txBox="1"/>
      </xdr:nvSpPr>
      <xdr:spPr>
        <a:xfrm>
          <a:off x="4136831" y="8337815"/>
          <a:ext cx="655951" cy="323775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 wrap="none" lIns="0" tIns="0" rIns="0" bIns="0">
          <a:spAutoFit/>
        </a:bodyPr>
        <a:lstStyle/>
        <a:p>
          <a:pPr/>
          <a14:m>
            <m:oMathPara>
              <m:oMathParaPr>
                <m:jc m:val="centerGroup"/>
              </m:oMathParaPr>
              <m:oMath>
                <m:r>
                  <a:rPr xmlns:a="http://schemas.openxmlformats.org/drawingml/2006/main" sz="1100" i="1">
                    <a:solidFill>
                      <a:srgbClr val="000000"/>
                    </a:solidFill>
                    <a:latin typeface="Cambria Math" panose="02040503050406030204" pitchFamily="18" charset="0"/>
                  </a:rPr>
                  <m:t>A</m:t>
                </m:r>
                <m:r>
                  <a:rPr xmlns:a="http://schemas.openxmlformats.org/drawingml/2006/main" sz="1100" i="1">
                    <a:solidFill>
                      <a:srgbClr val="000000"/>
                    </a:solidFill>
                    <a:latin typeface="Cambria Math" panose="02040503050406030204" pitchFamily="18" charset="0"/>
                  </a:rPr>
                  <m:t>=</m:t>
                </m:r>
                <m:f>
                  <m:fPr>
                    <m:ctrlPr>
                      <a:rPr xmlns:a="http://schemas.openxmlformats.org/drawingml/2006/main" sz="11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</m:ctrlPr>
                    <m:type m:val="bar"/>
                  </m:fPr>
                  <m:num>
                    <m:r>
                      <a:rPr xmlns:a="http://schemas.openxmlformats.org/drawingml/2006/main" sz="11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π</m:t>
                    </m:r>
                    <m:r>
                      <a:rPr xmlns:a="http://schemas.openxmlformats.org/drawingml/2006/main" sz="11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*</m:t>
                    </m:r>
                    <m:sSup>
                      <m:e>
                        <m:r>
                          <a:rPr xmlns:a="http://schemas.openxmlformats.org/drawingml/2006/main" sz="11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d</m:t>
                        </m:r>
                      </m:e>
                      <m:sup>
                        <m:r>
                          <a:rPr xmlns:a="http://schemas.openxmlformats.org/drawingml/2006/main" sz="11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num>
                  <m:den>
                    <m:r>
                      <a:rPr xmlns:a="http://schemas.openxmlformats.org/drawingml/2006/main" sz="11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4</m:t>
                    </m:r>
                  </m:den>
                </m:f>
              </m:oMath>
            </m:oMathPara>
          </a14:m>
          <a:endParaRPr sz="1100">
            <a:solidFill>
              <a:srgbClr val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33.6016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6</v>
      </c>
    </row>
    <row r="11">
      <c r="B11" s="4"/>
      <c r="C11" t="s" s="4">
        <v>80</v>
      </c>
      <c r="D11" t="s" s="5">
        <v>81</v>
      </c>
    </row>
    <row r="12">
      <c r="B12" s="4"/>
      <c r="C12" t="s" s="4">
        <v>88</v>
      </c>
      <c r="D12" t="s" s="5">
        <v>89</v>
      </c>
    </row>
  </sheetData>
  <mergeCells count="1">
    <mergeCell ref="B3:D3"/>
  </mergeCells>
  <hyperlinks>
    <hyperlink ref="D10" location="'Blatt 1 - Beispiele Kaliber Ber'!R2C1" tooltip="" display="Blatt 1 - Beispiele Kaliber Ber"/>
    <hyperlink ref="D11" location="'Blatt 1 - Lauflebensdauer in s'!R2C1" tooltip="" display="Blatt 1 - Lauflebensdauer in s"/>
    <hyperlink ref="D12" location="'Blatt 1 - Zeichnungen'!R1C1" tooltip="" display="Blatt 1 - Zeichnungen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2:P38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19.3438" style="6" customWidth="1"/>
    <col min="2" max="2" width="12.2656" style="6" customWidth="1"/>
    <col min="3" max="3" width="9.22656" style="6" customWidth="1"/>
    <col min="4" max="4" width="6.40625" style="6" customWidth="1"/>
    <col min="5" max="5" width="8.90625" style="6" customWidth="1"/>
    <col min="6" max="6" width="9.75" style="6" customWidth="1"/>
    <col min="7" max="7" width="11.25" style="6" customWidth="1"/>
    <col min="8" max="8" width="10.7734" style="6" customWidth="1"/>
    <col min="9" max="9" width="12.7266" style="6" customWidth="1"/>
    <col min="10" max="11" width="8" style="6" customWidth="1"/>
    <col min="12" max="12" width="9.59375" style="6" customWidth="1"/>
    <col min="13" max="13" width="10.9062" style="6" customWidth="1"/>
    <col min="14" max="14" width="11.6641" style="6" customWidth="1"/>
    <col min="15" max="15" width="9.90625" style="6" customWidth="1"/>
    <col min="16" max="16" width="12.2266" style="6" customWidth="1"/>
    <col min="17" max="16384" width="16.3516" style="6" customWidth="1"/>
  </cols>
  <sheetData>
    <row r="1" ht="27.65" customHeight="1">
      <c r="A1" t="s" s="7">
        <v>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ht="44.25" customHeight="1">
      <c r="A2" s="8"/>
      <c r="B2" t="s" s="9">
        <v>7</v>
      </c>
      <c r="C2" t="s" s="9">
        <v>8</v>
      </c>
      <c r="D2" t="s" s="9">
        <v>9</v>
      </c>
      <c r="E2" t="s" s="9">
        <v>10</v>
      </c>
      <c r="F2" t="s" s="9">
        <v>11</v>
      </c>
      <c r="G2" t="s" s="9">
        <v>12</v>
      </c>
      <c r="H2" t="s" s="9">
        <v>13</v>
      </c>
      <c r="I2" t="s" s="9">
        <v>14</v>
      </c>
      <c r="J2" t="s" s="9">
        <v>15</v>
      </c>
      <c r="K2" t="s" s="9">
        <v>16</v>
      </c>
      <c r="L2" t="s" s="9">
        <v>17</v>
      </c>
      <c r="M2" t="s" s="9">
        <v>18</v>
      </c>
      <c r="N2" t="s" s="9">
        <v>19</v>
      </c>
      <c r="O2" t="s" s="9">
        <v>20</v>
      </c>
      <c r="P2" t="s" s="9">
        <v>21</v>
      </c>
    </row>
    <row r="3" ht="20.25" customHeight="1">
      <c r="A3" t="s" s="10">
        <v>22</v>
      </c>
      <c r="B3" s="11">
        <v>9.02</v>
      </c>
      <c r="C3" s="12">
        <v>8.1</v>
      </c>
      <c r="D3" s="13">
        <v>293</v>
      </c>
      <c r="E3" s="14">
        <f>PI()*SUMSQ(B3)/4*0.01</f>
        <v>0.639003087332818</v>
      </c>
      <c r="F3" s="14">
        <f>C3/E3</f>
        <v>12.6759950938722</v>
      </c>
      <c r="G3" s="12">
        <v>0.895</v>
      </c>
      <c r="H3" s="14">
        <f>G3/E3</f>
        <v>1.40061921098958</v>
      </c>
      <c r="I3" t="s" s="15">
        <v>23</v>
      </c>
      <c r="J3" s="14">
        <v>3.7</v>
      </c>
      <c r="K3" s="14">
        <f>J3/15.4324</f>
        <v>0.239755319976154</v>
      </c>
      <c r="L3" s="16">
        <f>1000/K3</f>
        <v>4170.918918918920</v>
      </c>
      <c r="M3" t="s" s="15">
        <v>24</v>
      </c>
      <c r="N3" s="16"/>
      <c r="O3" s="16"/>
      <c r="P3" s="16"/>
    </row>
    <row r="4" ht="20.05" customHeight="1">
      <c r="A4" t="s" s="17">
        <v>25</v>
      </c>
      <c r="B4" s="18"/>
      <c r="C4" s="19"/>
      <c r="D4" s="20"/>
      <c r="E4" s="21"/>
      <c r="F4" s="21"/>
      <c r="G4" s="19"/>
      <c r="H4" s="21"/>
      <c r="I4" s="22"/>
      <c r="J4" s="22"/>
      <c r="K4" s="21"/>
      <c r="L4" s="23"/>
      <c r="M4" s="24"/>
      <c r="N4" s="23"/>
      <c r="O4" s="23"/>
      <c r="P4" s="23">
        <v>1600</v>
      </c>
    </row>
    <row r="5" ht="20.05" customHeight="1">
      <c r="A5" t="s" s="17">
        <v>26</v>
      </c>
      <c r="B5" s="18"/>
      <c r="C5" s="19"/>
      <c r="D5" s="20"/>
      <c r="E5" s="21"/>
      <c r="F5" s="21"/>
      <c r="G5" s="19"/>
      <c r="H5" s="21"/>
      <c r="I5" s="22"/>
      <c r="J5" s="22"/>
      <c r="K5" s="21"/>
      <c r="L5" s="23"/>
      <c r="M5" s="24"/>
      <c r="N5" s="23"/>
      <c r="O5" s="23"/>
      <c r="P5" s="23">
        <v>1700</v>
      </c>
    </row>
    <row r="6" ht="20.05" customHeight="1">
      <c r="A6" t="s" s="17">
        <v>27</v>
      </c>
      <c r="B6" s="18">
        <v>8.609999999999999</v>
      </c>
      <c r="C6" s="19">
        <v>19.44</v>
      </c>
      <c r="D6" s="20">
        <v>828</v>
      </c>
      <c r="E6" s="21">
        <f>PI()*B6*B6/4*0.01</f>
        <v>0.58223215188796</v>
      </c>
      <c r="F6" s="21">
        <f>C6/E6</f>
        <v>33.3887435397777</v>
      </c>
      <c r="G6" s="19">
        <v>7.434</v>
      </c>
      <c r="H6" s="21">
        <f>G6/E6</f>
        <v>12.7681028536372</v>
      </c>
      <c r="I6" t="s" s="25">
        <v>28</v>
      </c>
      <c r="J6" s="21">
        <v>94.2</v>
      </c>
      <c r="K6" s="21">
        <f>J6/15.4324</f>
        <v>6.10404084912263</v>
      </c>
      <c r="L6" s="23">
        <f>1000/K6</f>
        <v>163.825902335456</v>
      </c>
      <c r="M6" s="24">
        <v>1220</v>
      </c>
      <c r="N6" s="23">
        <f>M6*1.3</f>
        <v>1586</v>
      </c>
      <c r="O6" s="23">
        <f>M6*1.5</f>
        <v>1830</v>
      </c>
      <c r="P6" s="23">
        <v>1400</v>
      </c>
    </row>
    <row r="7" ht="20.05" customHeight="1">
      <c r="A7" t="s" s="17">
        <v>29</v>
      </c>
      <c r="B7" s="18">
        <v>8.220000000000001</v>
      </c>
      <c r="C7" s="19">
        <v>14.515</v>
      </c>
      <c r="D7" s="20">
        <v>857</v>
      </c>
      <c r="E7" s="21">
        <f>PI()*B7*B7/4*0.01</f>
        <v>0.5306809726370409</v>
      </c>
      <c r="F7" s="21">
        <f>C7/E7</f>
        <v>27.351649575587</v>
      </c>
      <c r="G7" s="19">
        <v>5.603</v>
      </c>
      <c r="H7" s="21">
        <f>G7/E7</f>
        <v>10.5581324541518</v>
      </c>
      <c r="I7" t="s" s="25">
        <v>30</v>
      </c>
      <c r="J7" s="21">
        <v>72</v>
      </c>
      <c r="K7" s="21">
        <f>J7/15.4324</f>
        <v>4.6655089292657</v>
      </c>
      <c r="L7" s="23">
        <f>1000/K7</f>
        <v>214.338888888889</v>
      </c>
      <c r="M7" s="24">
        <v>1426</v>
      </c>
      <c r="N7" s="23">
        <f>M7*1.3</f>
        <v>1853.8</v>
      </c>
      <c r="O7" s="23">
        <f>M7*1.5</f>
        <v>2139</v>
      </c>
      <c r="P7" s="23">
        <v>700</v>
      </c>
    </row>
    <row r="8" ht="20.05" customHeight="1">
      <c r="A8" t="s" s="17">
        <v>31</v>
      </c>
      <c r="B8" s="18">
        <v>8.220000000000001</v>
      </c>
      <c r="C8" s="19">
        <v>11.66</v>
      </c>
      <c r="D8" s="20"/>
      <c r="E8" s="21">
        <f>PI()*B8*B8/4*0.01</f>
        <v>0.5306809726370409</v>
      </c>
      <c r="F8" s="21">
        <f>C8/E8</f>
        <v>21.9717694833857</v>
      </c>
      <c r="G8" s="19">
        <v>4.11</v>
      </c>
      <c r="H8" s="21">
        <f>G8/E8</f>
        <v>7.74476608719686</v>
      </c>
      <c r="I8" s="22"/>
      <c r="J8" s="22"/>
      <c r="K8" s="21"/>
      <c r="L8" s="23"/>
      <c r="M8" s="26"/>
      <c r="N8" s="23"/>
      <c r="O8" s="23"/>
      <c r="P8" s="23">
        <v>550</v>
      </c>
    </row>
    <row r="9" ht="20.05" customHeight="1">
      <c r="A9" t="s" s="17">
        <v>32</v>
      </c>
      <c r="B9" s="18">
        <v>7.85</v>
      </c>
      <c r="C9" s="19">
        <v>14.26</v>
      </c>
      <c r="D9" s="20">
        <v>730</v>
      </c>
      <c r="E9" s="21">
        <f>PI()*B9*B9/4*0.01</f>
        <v>0.483981983239593</v>
      </c>
      <c r="F9" s="21">
        <f>C9/E9</f>
        <v>29.4639067027845</v>
      </c>
      <c r="G9" s="19">
        <v>3.655</v>
      </c>
      <c r="H9" s="21">
        <f>G9/E9</f>
        <v>7.55193401112745</v>
      </c>
      <c r="I9" t="s" s="25">
        <v>33</v>
      </c>
      <c r="J9" s="21">
        <v>40</v>
      </c>
      <c r="K9" s="21">
        <f>J9/15.4324</f>
        <v>2.59194940514761</v>
      </c>
      <c r="L9" s="23">
        <f>1000/K9</f>
        <v>385.81</v>
      </c>
      <c r="M9" s="26">
        <v>3933</v>
      </c>
      <c r="N9" s="23">
        <f>M9*1.3</f>
        <v>5112.9</v>
      </c>
      <c r="O9" s="23">
        <f>M9*1.5</f>
        <v>5899.5</v>
      </c>
      <c r="P9" s="23"/>
    </row>
    <row r="10" ht="20.05" customHeight="1">
      <c r="A10" t="s" s="17">
        <v>34</v>
      </c>
      <c r="B10" s="18">
        <v>7.85</v>
      </c>
      <c r="C10" s="19">
        <v>13.608</v>
      </c>
      <c r="D10" s="20">
        <v>837</v>
      </c>
      <c r="E10" s="21">
        <f>PI()*B10*B10/4*0.01</f>
        <v>0.483981983239593</v>
      </c>
      <c r="F10" s="21">
        <f>C10/E10</f>
        <v>28.1167491172154</v>
      </c>
      <c r="G10" s="19">
        <v>6.006</v>
      </c>
      <c r="H10" s="21">
        <f>G10/E10</f>
        <v>12.4095528511167</v>
      </c>
      <c r="I10" t="s" s="25">
        <v>35</v>
      </c>
      <c r="J10" s="21">
        <v>77</v>
      </c>
      <c r="K10" s="21">
        <f>J10/15.4324</f>
        <v>4.98950260490915</v>
      </c>
      <c r="L10" s="23">
        <f>1000/K10</f>
        <v>200.420779220779</v>
      </c>
      <c r="M10" s="24">
        <v>1277</v>
      </c>
      <c r="N10" s="23">
        <f>M10*1.3</f>
        <v>1660.1</v>
      </c>
      <c r="O10" s="23">
        <f>M10*1.5</f>
        <v>1915.5</v>
      </c>
      <c r="P10" s="23">
        <v>1150</v>
      </c>
    </row>
    <row r="11" ht="20.05" customHeight="1">
      <c r="A11" t="s" s="17">
        <v>36</v>
      </c>
      <c r="B11" s="18">
        <v>7.85</v>
      </c>
      <c r="C11" s="19">
        <v>10.89</v>
      </c>
      <c r="D11" s="20">
        <v>830</v>
      </c>
      <c r="E11" s="21">
        <f>PI()*B11*B11/4*0.01</f>
        <v>0.483981983239593</v>
      </c>
      <c r="F11" s="21">
        <f>C11/E11</f>
        <v>22.5008375871896</v>
      </c>
      <c r="G11" s="19">
        <v>3.655</v>
      </c>
      <c r="H11" s="21">
        <f>G11/E11</f>
        <v>7.55193401112745</v>
      </c>
      <c r="I11" t="s" s="25">
        <v>37</v>
      </c>
      <c r="J11" s="21">
        <v>44.4</v>
      </c>
      <c r="K11" s="21">
        <f>J11/15.4324</f>
        <v>2.87706383971385</v>
      </c>
      <c r="L11" s="23">
        <f>1000/K11</f>
        <v>347.576576576576</v>
      </c>
      <c r="M11" s="26">
        <v>4430</v>
      </c>
      <c r="N11" s="23">
        <f>M11*1.3</f>
        <v>5759</v>
      </c>
      <c r="O11" s="23">
        <f>M11*1.5</f>
        <v>6645</v>
      </c>
      <c r="P11" s="23">
        <v>800</v>
      </c>
    </row>
    <row r="12" ht="20.05" customHeight="1">
      <c r="A12" t="s" s="17">
        <v>38</v>
      </c>
      <c r="B12" s="18">
        <v>7.85</v>
      </c>
      <c r="C12" s="19">
        <v>10.04</v>
      </c>
      <c r="D12" s="20">
        <v>914</v>
      </c>
      <c r="E12" s="21">
        <f>PI()*B12*B12/4*0.01</f>
        <v>0.483981983239593</v>
      </c>
      <c r="F12" s="21">
        <f>C12/E12</f>
        <v>20.7445738636716</v>
      </c>
      <c r="G12" s="19">
        <v>3.655</v>
      </c>
      <c r="H12" s="21">
        <f>G12/E12</f>
        <v>7.55193401112745</v>
      </c>
      <c r="I12" t="s" s="25">
        <v>33</v>
      </c>
      <c r="J12" s="21">
        <v>40</v>
      </c>
      <c r="K12" s="21">
        <f>J12/15.4324</f>
        <v>2.59194940514761</v>
      </c>
      <c r="L12" s="23">
        <f>1000/K12</f>
        <v>385.81</v>
      </c>
      <c r="M12" s="26">
        <v>4425</v>
      </c>
      <c r="N12" s="23">
        <f>M12*1.3</f>
        <v>5752.5</v>
      </c>
      <c r="O12" s="23">
        <f>M12*1.5</f>
        <v>6637.5</v>
      </c>
      <c r="P12" s="23"/>
    </row>
    <row r="13" ht="20.05" customHeight="1">
      <c r="A13" t="s" s="17">
        <v>39</v>
      </c>
      <c r="B13" s="18"/>
      <c r="C13" s="19"/>
      <c r="D13" s="20"/>
      <c r="E13" s="21"/>
      <c r="F13" s="21"/>
      <c r="G13" s="19"/>
      <c r="H13" s="21"/>
      <c r="I13" s="22"/>
      <c r="J13" s="22"/>
      <c r="K13" s="21"/>
      <c r="L13" s="23"/>
      <c r="M13" s="23"/>
      <c r="N13" s="23"/>
      <c r="O13" s="23"/>
      <c r="P13" s="23">
        <v>1450</v>
      </c>
    </row>
    <row r="14" ht="20.05" customHeight="1">
      <c r="A14" t="s" s="17">
        <v>40</v>
      </c>
      <c r="B14" s="18"/>
      <c r="C14" s="19"/>
      <c r="D14" s="20"/>
      <c r="E14" s="21"/>
      <c r="F14" s="21"/>
      <c r="G14" s="19"/>
      <c r="H14" s="21"/>
      <c r="I14" s="22"/>
      <c r="J14" s="22"/>
      <c r="K14" s="21"/>
      <c r="L14" s="23"/>
      <c r="M14" s="23"/>
      <c r="N14" s="23"/>
      <c r="O14" s="23"/>
      <c r="P14" s="23">
        <v>1300</v>
      </c>
    </row>
    <row r="15" ht="20.05" customHeight="1">
      <c r="A15" t="s" s="17">
        <v>41</v>
      </c>
      <c r="B15" s="18"/>
      <c r="C15" s="19"/>
      <c r="D15" s="20"/>
      <c r="E15" s="21"/>
      <c r="F15" s="21"/>
      <c r="G15" s="19"/>
      <c r="H15" s="21"/>
      <c r="I15" s="22"/>
      <c r="J15" s="22"/>
      <c r="K15" s="21"/>
      <c r="L15" s="23"/>
      <c r="M15" s="23"/>
      <c r="N15" s="23"/>
      <c r="O15" s="23"/>
      <c r="P15" s="23">
        <v>1050</v>
      </c>
    </row>
    <row r="16" ht="20.05" customHeight="1">
      <c r="A16" t="s" s="17">
        <v>42</v>
      </c>
      <c r="B16" s="18"/>
      <c r="C16" s="19"/>
      <c r="D16" s="20"/>
      <c r="E16" s="21"/>
      <c r="F16" s="21"/>
      <c r="G16" s="19"/>
      <c r="H16" s="21"/>
      <c r="I16" s="22"/>
      <c r="J16" s="22"/>
      <c r="K16" s="21"/>
      <c r="L16" s="23"/>
      <c r="M16" s="23"/>
      <c r="N16" s="23"/>
      <c r="O16" s="23"/>
      <c r="P16" s="23">
        <v>1050</v>
      </c>
    </row>
    <row r="17" ht="20.05" customHeight="1">
      <c r="A17" t="s" s="17">
        <v>43</v>
      </c>
      <c r="B17" s="18"/>
      <c r="C17" s="19"/>
      <c r="D17" s="20"/>
      <c r="E17" s="21"/>
      <c r="F17" s="21"/>
      <c r="G17" s="19"/>
      <c r="H17" s="21"/>
      <c r="I17" s="22"/>
      <c r="J17" s="22"/>
      <c r="K17" s="21"/>
      <c r="L17" s="23"/>
      <c r="M17" s="23"/>
      <c r="N17" s="23"/>
      <c r="O17" s="23"/>
      <c r="P17" s="23">
        <v>1000</v>
      </c>
    </row>
    <row r="18" ht="20.05" customHeight="1">
      <c r="A18" t="s" s="17">
        <v>44</v>
      </c>
      <c r="B18" s="18">
        <v>6.71</v>
      </c>
      <c r="C18" s="19">
        <v>8.42</v>
      </c>
      <c r="D18" s="20">
        <v>860</v>
      </c>
      <c r="E18" s="21">
        <f>PI()*B18*B18/4*0.01</f>
        <v>0.353618454486231</v>
      </c>
      <c r="F18" s="21">
        <f>C18/E18</f>
        <v>23.8109744929272</v>
      </c>
      <c r="G18" s="19">
        <v>3.493</v>
      </c>
      <c r="H18" s="21">
        <f>G18/E18</f>
        <v>9.87787813584262</v>
      </c>
      <c r="I18" t="s" s="25">
        <v>45</v>
      </c>
      <c r="J18" s="21">
        <v>37.4</v>
      </c>
      <c r="K18" s="21">
        <f>J18/15.4324</f>
        <v>2.42347269381302</v>
      </c>
      <c r="L18" s="23">
        <f>1000/K18</f>
        <v>412.631016042780</v>
      </c>
      <c r="M18" s="23">
        <v>2019</v>
      </c>
      <c r="N18" s="23">
        <f>M18*1.3</f>
        <v>2624.7</v>
      </c>
      <c r="O18" s="23">
        <f>M18*1.5</f>
        <v>3028.5</v>
      </c>
      <c r="P18" s="23">
        <v>1100</v>
      </c>
    </row>
    <row r="19" ht="20.05" customHeight="1">
      <c r="A19" t="s" s="17">
        <v>46</v>
      </c>
      <c r="B19" s="18">
        <v>6.71</v>
      </c>
      <c r="C19" s="19">
        <v>8.81</v>
      </c>
      <c r="D19" s="20">
        <v>855</v>
      </c>
      <c r="E19" s="21">
        <f>PI()*B19*B19/4*0.01</f>
        <v>0.353618454486231</v>
      </c>
      <c r="F19" s="21">
        <f>C19/E19</f>
        <v>24.913858109583</v>
      </c>
      <c r="G19" s="19">
        <v>3.493</v>
      </c>
      <c r="H19" s="21">
        <f>G19/E19</f>
        <v>9.87787813584262</v>
      </c>
      <c r="I19" t="s" s="25">
        <v>47</v>
      </c>
      <c r="J19" s="21">
        <v>41.5</v>
      </c>
      <c r="K19" s="21">
        <f>J19/15.4324</f>
        <v>2.68914750784065</v>
      </c>
      <c r="L19" s="23">
        <f>1000/K19</f>
        <v>371.865060240963</v>
      </c>
      <c r="M19" s="23">
        <v>1913</v>
      </c>
      <c r="N19" s="23">
        <f>M19*1.3</f>
        <v>2486.9</v>
      </c>
      <c r="O19" s="23">
        <f>M19*1.5</f>
        <v>2869.5</v>
      </c>
      <c r="P19" s="23">
        <v>1100</v>
      </c>
    </row>
    <row r="20" ht="20.05" customHeight="1">
      <c r="A20" t="s" s="17">
        <v>48</v>
      </c>
      <c r="B20" s="18">
        <v>6.71</v>
      </c>
      <c r="C20" s="19">
        <v>7.78</v>
      </c>
      <c r="D20" s="20"/>
      <c r="E20" s="21">
        <f>PI()*B20*B20/4*0.01</f>
        <v>0.353618454486231</v>
      </c>
      <c r="F20" s="21">
        <f>C20/E20</f>
        <v>22.001114198928</v>
      </c>
      <c r="G20" s="19">
        <v>3.714</v>
      </c>
      <c r="H20" s="21">
        <f>G20/E20</f>
        <v>10.5028455186142</v>
      </c>
      <c r="I20" t="s" s="25">
        <v>49</v>
      </c>
      <c r="J20" s="21">
        <v>47</v>
      </c>
      <c r="K20" s="21">
        <f>J20/15.4324</f>
        <v>3.04554055104844</v>
      </c>
      <c r="L20" s="23">
        <f>1000/K20</f>
        <v>328.348936170213</v>
      </c>
      <c r="M20" s="23">
        <v>1615</v>
      </c>
      <c r="N20" s="23">
        <f>M20*1.3</f>
        <v>2099.5</v>
      </c>
      <c r="O20" s="23">
        <f>M20*1.5</f>
        <v>2422.5</v>
      </c>
      <c r="P20" s="23">
        <v>750</v>
      </c>
    </row>
    <row r="21" ht="20.05" customHeight="1">
      <c r="A21" t="s" s="17">
        <v>50</v>
      </c>
      <c r="B21" s="18">
        <v>6.71</v>
      </c>
      <c r="C21" s="19">
        <v>7.78</v>
      </c>
      <c r="D21" s="20">
        <v>918</v>
      </c>
      <c r="E21" s="21">
        <f>PI()*B21*B21/4*0.01</f>
        <v>0.353618454486231</v>
      </c>
      <c r="F21" s="21">
        <f>C21/E21</f>
        <v>22.001114198928</v>
      </c>
      <c r="G21" s="19">
        <v>3.493</v>
      </c>
      <c r="H21" s="21">
        <f>G21/E21</f>
        <v>9.87787813584262</v>
      </c>
      <c r="I21" t="s" s="25">
        <v>51</v>
      </c>
      <c r="J21" s="21">
        <v>43.3</v>
      </c>
      <c r="K21" s="21">
        <f>J21/15.4324</f>
        <v>2.80578523107229</v>
      </c>
      <c r="L21" s="23">
        <f>1000/K21</f>
        <v>356.406466512702</v>
      </c>
      <c r="M21" s="23">
        <v>1812</v>
      </c>
      <c r="N21" s="23">
        <f>M21*1.3</f>
        <v>2355.6</v>
      </c>
      <c r="O21" s="23">
        <f>M21*1.5</f>
        <v>2718</v>
      </c>
      <c r="P21" s="23">
        <v>1150</v>
      </c>
    </row>
    <row r="22" ht="20.05" customHeight="1">
      <c r="A22" t="s" s="17">
        <v>52</v>
      </c>
      <c r="B22" s="18">
        <v>6.7</v>
      </c>
      <c r="C22" s="19">
        <v>8.42</v>
      </c>
      <c r="D22" s="20">
        <v>978</v>
      </c>
      <c r="E22" s="21">
        <f>PI()*B22*B22/4*0.01</f>
        <v>0.352565235549115</v>
      </c>
      <c r="F22" s="21">
        <f>C22/E22</f>
        <v>23.8821050716642</v>
      </c>
      <c r="G22" s="19">
        <v>5.603</v>
      </c>
      <c r="H22" s="21">
        <f>G22/E22</f>
        <v>15.8920943843865</v>
      </c>
      <c r="I22" t="s" s="25">
        <v>53</v>
      </c>
      <c r="J22" s="21">
        <v>77</v>
      </c>
      <c r="K22" s="21">
        <f>J22/15.4324</f>
        <v>4.98950260490915</v>
      </c>
      <c r="L22" s="23">
        <f>1000/K22</f>
        <v>200.420779220779</v>
      </c>
      <c r="M22" s="24">
        <v>663</v>
      </c>
      <c r="N22" s="23">
        <f>M22*1.3</f>
        <v>861.9</v>
      </c>
      <c r="O22" s="23">
        <f>M22*1.5</f>
        <v>994.5</v>
      </c>
      <c r="P22" s="23">
        <v>800</v>
      </c>
    </row>
    <row r="23" ht="20.05" customHeight="1">
      <c r="A23" t="s" s="17">
        <v>54</v>
      </c>
      <c r="B23" s="18"/>
      <c r="C23" s="19"/>
      <c r="D23" s="20"/>
      <c r="E23" s="21"/>
      <c r="F23" s="21"/>
      <c r="G23" s="19"/>
      <c r="H23" s="21"/>
      <c r="I23" s="22"/>
      <c r="J23" s="22"/>
      <c r="K23" s="21"/>
      <c r="L23" s="23"/>
      <c r="M23" s="23"/>
      <c r="N23" s="23"/>
      <c r="O23" s="23"/>
      <c r="P23" s="23">
        <v>1150</v>
      </c>
    </row>
    <row r="24" ht="20.05" customHeight="1">
      <c r="A24" t="s" s="17">
        <v>55</v>
      </c>
      <c r="B24" s="18">
        <v>6.18</v>
      </c>
      <c r="C24" s="19">
        <v>7.13</v>
      </c>
      <c r="D24" s="20">
        <v>840</v>
      </c>
      <c r="E24" s="21">
        <f>PI()*B24*B24/4*0.01</f>
        <v>0.299962408157407</v>
      </c>
      <c r="F24" s="21">
        <f>C24/E24</f>
        <v>23.7696451491965</v>
      </c>
      <c r="G24" s="19">
        <v>2.592</v>
      </c>
      <c r="H24" s="21">
        <f>G24/E24</f>
        <v>8.64108278074576</v>
      </c>
      <c r="I24" t="s" s="25">
        <v>56</v>
      </c>
      <c r="J24" s="21">
        <v>32</v>
      </c>
      <c r="K24" s="21">
        <f>J24/15.4324</f>
        <v>2.07355952411809</v>
      </c>
      <c r="L24" s="23">
        <f>1000/K24</f>
        <v>482.2625</v>
      </c>
      <c r="M24" s="23">
        <v>2672</v>
      </c>
      <c r="N24" s="23">
        <f>M24*1.3</f>
        <v>3473.6</v>
      </c>
      <c r="O24" s="23">
        <f>M24*1.5</f>
        <v>4008</v>
      </c>
      <c r="P24" s="23">
        <v>1100</v>
      </c>
    </row>
    <row r="25" ht="20.05" customHeight="1">
      <c r="A25" t="s" s="17">
        <v>57</v>
      </c>
      <c r="B25" s="18">
        <v>6.18</v>
      </c>
      <c r="C25" s="19">
        <v>5.51</v>
      </c>
      <c r="D25" s="20">
        <v>880</v>
      </c>
      <c r="E25" s="21">
        <f>PI()*B25*B25/4*0.01</f>
        <v>0.299962408157407</v>
      </c>
      <c r="F25" s="21">
        <f>C25/E25</f>
        <v>18.3689684112304</v>
      </c>
      <c r="G25" s="19">
        <v>2.467</v>
      </c>
      <c r="H25" s="21">
        <f>G25/E25</f>
        <v>8.22436389664343</v>
      </c>
      <c r="I25" s="21"/>
      <c r="J25" s="21"/>
      <c r="K25" s="21"/>
      <c r="L25" s="23"/>
      <c r="M25" s="23">
        <v>2612</v>
      </c>
      <c r="N25" s="23">
        <f>M25*1.3</f>
        <v>3395.6</v>
      </c>
      <c r="O25" s="23">
        <f>M25*1.5</f>
        <v>3918</v>
      </c>
      <c r="P25" s="23">
        <v>900</v>
      </c>
    </row>
    <row r="26" ht="20.05" customHeight="1">
      <c r="A26" t="s" s="17">
        <v>58</v>
      </c>
      <c r="B26" s="18">
        <v>6.18</v>
      </c>
      <c r="C26" s="19">
        <v>5</v>
      </c>
      <c r="D26" s="20">
        <v>1015</v>
      </c>
      <c r="E26" s="21">
        <f>PI()*B26*B26/4*0.01</f>
        <v>0.299962408157407</v>
      </c>
      <c r="F26" s="21">
        <f>C26/E26</f>
        <v>16.6687553640929</v>
      </c>
      <c r="G26" s="19">
        <v>2.993</v>
      </c>
      <c r="H26" s="21">
        <f>G26/E26</f>
        <v>9.977916960946009</v>
      </c>
      <c r="I26" t="s" s="25">
        <v>59</v>
      </c>
      <c r="J26" s="21">
        <v>36.5</v>
      </c>
      <c r="K26" s="21">
        <f>J26/15.4324</f>
        <v>2.3651538321972</v>
      </c>
      <c r="L26" s="23">
        <f>1000/K26</f>
        <v>422.805479452054</v>
      </c>
      <c r="M26" s="23">
        <v>1979</v>
      </c>
      <c r="N26" s="23">
        <f>M26*1.3</f>
        <v>2572.7</v>
      </c>
      <c r="O26" s="23">
        <f>M26*1.5</f>
        <v>2968.5</v>
      </c>
      <c r="P26" s="23"/>
    </row>
    <row r="27" ht="20.05" customHeight="1">
      <c r="A27" t="s" s="17">
        <v>60</v>
      </c>
      <c r="B27" s="18">
        <v>5.7</v>
      </c>
      <c r="C27" s="19">
        <v>5.314</v>
      </c>
      <c r="D27" s="20">
        <v>965</v>
      </c>
      <c r="E27" s="21">
        <f>PI()*B27*B27/4*0.01</f>
        <v>0.255175863287831</v>
      </c>
      <c r="F27" s="21">
        <f>C27/E27</f>
        <v>20.8248536187216</v>
      </c>
      <c r="G27" s="19">
        <v>1.948</v>
      </c>
      <c r="H27" s="21">
        <f>G27/E27</f>
        <v>7.6339508560914</v>
      </c>
      <c r="I27" t="s" s="25">
        <v>61</v>
      </c>
      <c r="J27" s="21">
        <v>21.5</v>
      </c>
      <c r="K27" s="21">
        <f>J27/15.4324</f>
        <v>1.39317280526684</v>
      </c>
      <c r="L27" s="23">
        <f>1000/K27</f>
        <v>717.786046511629</v>
      </c>
      <c r="M27" s="26">
        <v>3749</v>
      </c>
      <c r="N27" s="23">
        <f>M27*1.3</f>
        <v>4873.7</v>
      </c>
      <c r="O27" s="23">
        <f>M27*1.5</f>
        <v>5623.5</v>
      </c>
      <c r="P27" s="23"/>
    </row>
    <row r="28" ht="20.05" customHeight="1">
      <c r="A28" t="s" s="17">
        <v>62</v>
      </c>
      <c r="B28" s="18"/>
      <c r="C28" s="19"/>
      <c r="D28" s="20"/>
      <c r="E28" s="21"/>
      <c r="F28" s="21"/>
      <c r="G28" s="19"/>
      <c r="H28" s="21"/>
      <c r="I28" s="22"/>
      <c r="J28" s="22"/>
      <c r="K28" s="22"/>
      <c r="L28" s="22"/>
      <c r="M28" s="26"/>
      <c r="N28" s="23"/>
      <c r="O28" s="23"/>
      <c r="P28" s="23">
        <v>500</v>
      </c>
    </row>
    <row r="29" ht="20.05" customHeight="1">
      <c r="A29" t="s" s="17">
        <v>63</v>
      </c>
      <c r="B29" s="18">
        <v>5.72</v>
      </c>
      <c r="C29" s="19">
        <v>2.46</v>
      </c>
      <c r="D29" s="20"/>
      <c r="E29" s="21">
        <f>PI()*B29*B29/4*0.01</f>
        <v>0.256969712693031</v>
      </c>
      <c r="F29" s="21">
        <f>C29/E29</f>
        <v>9.573112621792321</v>
      </c>
      <c r="G29" s="19">
        <v>0.331</v>
      </c>
      <c r="H29" s="21">
        <f>G29/E29</f>
        <v>1.28808954382653</v>
      </c>
      <c r="I29" s="21"/>
      <c r="J29" s="21"/>
      <c r="K29" s="21"/>
      <c r="L29" s="21"/>
      <c r="M29" s="23"/>
      <c r="N29" s="23"/>
      <c r="O29" s="23"/>
      <c r="P29" s="23"/>
    </row>
    <row r="30" ht="20.05" customHeight="1">
      <c r="A30" s="27"/>
      <c r="B30" s="28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ht="20.05" customHeight="1">
      <c r="A31" t="s" s="17">
        <v>64</v>
      </c>
      <c r="B31" s="31">
        <v>120</v>
      </c>
      <c r="C31" s="32">
        <f>B31/15.4324</f>
        <v>7.77584821544283</v>
      </c>
      <c r="D31" s="30"/>
      <c r="E31" t="s" s="33">
        <v>65</v>
      </c>
      <c r="F31" t="s" s="33">
        <v>66</v>
      </c>
      <c r="G31" s="30"/>
      <c r="H31" s="30"/>
      <c r="I31" s="30"/>
      <c r="J31" s="30"/>
      <c r="K31" s="30"/>
      <c r="L31" s="30"/>
      <c r="M31" s="30"/>
      <c r="N31" s="30"/>
      <c r="O31" s="30"/>
      <c r="P31" s="30"/>
    </row>
    <row r="32" ht="41.65" customHeight="1">
      <c r="A32" t="s" s="17">
        <v>67</v>
      </c>
      <c r="B32" t="s" s="34">
        <v>68</v>
      </c>
      <c r="C32" t="s" s="35">
        <v>69</v>
      </c>
      <c r="D32" s="30"/>
      <c r="E32" s="30"/>
      <c r="F32" s="30"/>
      <c r="G32" s="30"/>
      <c r="H32" s="30"/>
      <c r="I32" t="s" s="36">
        <v>70</v>
      </c>
      <c r="J32" s="30"/>
      <c r="K32" s="30"/>
      <c r="L32" s="30"/>
      <c r="M32" s="30"/>
      <c r="N32" s="30"/>
      <c r="O32" s="30"/>
      <c r="P32" s="30"/>
    </row>
    <row r="33" ht="20.05" customHeight="1">
      <c r="A33" t="s" s="17">
        <v>71</v>
      </c>
      <c r="B33" s="31">
        <v>860</v>
      </c>
      <c r="C33" s="32">
        <f>B33*3.28084</f>
        <v>2821.5224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</row>
    <row r="34" ht="20.05" customHeight="1">
      <c r="A34" t="s" s="17">
        <v>67</v>
      </c>
      <c r="B34" t="s" s="34">
        <v>72</v>
      </c>
      <c r="C34" t="s" s="35">
        <v>73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</row>
    <row r="35" ht="20.05" customHeight="1">
      <c r="A35" t="s" s="17">
        <v>74</v>
      </c>
      <c r="B35" s="31">
        <v>0.243</v>
      </c>
      <c r="C35" s="32">
        <f>B35*25.4</f>
        <v>6.1722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  <row r="36" ht="20.05" customHeight="1">
      <c r="A36" t="s" s="17">
        <v>67</v>
      </c>
      <c r="B36" t="s" s="34">
        <v>75</v>
      </c>
      <c r="C36" t="s" s="35">
        <v>76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ht="20.05" customHeight="1">
      <c r="A37" t="s" s="17">
        <v>77</v>
      </c>
      <c r="B37" s="31">
        <v>3980</v>
      </c>
      <c r="C37" s="32">
        <f>B37*14.504</f>
        <v>57725.92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ht="20.05" customHeight="1">
      <c r="A38" t="s" s="17">
        <v>67</v>
      </c>
      <c r="B38" t="s" s="34">
        <v>78</v>
      </c>
      <c r="C38" t="s" s="35">
        <v>79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</row>
  </sheetData>
  <mergeCells count="1">
    <mergeCell ref="A1:P1"/>
  </mergeCells>
  <pageMargins left="0.25" right="0.25" top="0.25" bottom="0.25" header="0.277778" footer="0.277778"/>
  <pageSetup firstPageNumber="1" fitToHeight="1" fitToWidth="1" scale="84" useFirstPageNumber="0" orientation="landscape" pageOrder="downThenOver"/>
</worksheet>
</file>

<file path=xl/worksheets/sheet3.xml><?xml version="1.0" encoding="utf-8"?>
<worksheet xmlns:r="http://schemas.openxmlformats.org/officeDocument/2006/relationships" xmlns="http://schemas.openxmlformats.org/spreadsheetml/2006/main">
  <dimension ref="A2:E5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20.7109" style="37" customWidth="1"/>
    <col min="2" max="5" width="16.3516" style="37" customWidth="1"/>
    <col min="6" max="16384" width="16.3516" style="37" customWidth="1"/>
  </cols>
  <sheetData>
    <row r="1" ht="27.65" customHeight="1">
      <c r="A1" t="s" s="7">
        <v>80</v>
      </c>
      <c r="B1" s="7"/>
      <c r="C1" s="7"/>
      <c r="D1" s="7"/>
      <c r="E1" s="7"/>
    </row>
    <row r="2" ht="20.25" customHeight="1">
      <c r="A2" s="8"/>
      <c r="B2" t="s" s="9">
        <v>82</v>
      </c>
      <c r="C2" t="s" s="9">
        <v>83</v>
      </c>
      <c r="D2" t="s" s="9">
        <v>84</v>
      </c>
      <c r="E2" t="s" s="9">
        <v>85</v>
      </c>
    </row>
    <row r="3" ht="20.25" customHeight="1">
      <c r="A3" t="s" s="10">
        <v>86</v>
      </c>
      <c r="B3" s="38">
        <v>0.002</v>
      </c>
      <c r="C3" s="39">
        <v>0.002</v>
      </c>
      <c r="D3" s="39">
        <v>0.002</v>
      </c>
      <c r="E3" s="39">
        <v>0.002</v>
      </c>
    </row>
    <row r="4" ht="20.05" customHeight="1">
      <c r="A4" t="s" s="17">
        <v>87</v>
      </c>
      <c r="B4" s="31">
        <v>3029</v>
      </c>
      <c r="C4" s="40">
        <v>6645</v>
      </c>
      <c r="D4" s="40">
        <v>1830</v>
      </c>
      <c r="E4" s="40">
        <v>2200</v>
      </c>
    </row>
    <row r="5" ht="20.05" customHeight="1">
      <c r="A5" t="s" s="17">
        <v>80</v>
      </c>
      <c r="B5" s="41">
        <f>B4*B3</f>
        <v>6.058</v>
      </c>
      <c r="C5" s="42">
        <f>C4*C3</f>
        <v>13.29</v>
      </c>
      <c r="D5" s="42">
        <f>D4*D3</f>
        <v>3.66</v>
      </c>
      <c r="E5" s="42">
        <f>E4*E3</f>
        <v>4.4</v>
      </c>
    </row>
  </sheetData>
  <mergeCells count="1">
    <mergeCell ref="A1:E1"/>
  </mergeCells>
  <pageMargins left="0.25" right="0.25" top="0.25" bottom="0.25" header="0.277778" footer="0.277778"/>
  <pageSetup firstPageNumber="1" fitToHeight="1" fitToWidth="1" scale="84" useFirstPageNumber="0" orientation="landscape" pageOrder="downThenOver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6384" width="10" customWidth="1"/>
  </cols>
  <sheetData/>
  <pageMargins left="0.25" right="0.25" top="0.25" bottom="0.25" header="0.277778" footer="0.277778"/>
  <pageSetup firstPageNumber="1" fitToHeight="1" fitToWidth="1" scale="84" useFirstPageNumber="0" orientation="landscape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