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<sst xmlns="http://schemas.openxmlformats.org/spreadsheetml/2006/main" uniqueCount="26">
  <si>
    <t>Regen Berechnung der Abweichungen Tropfen 3 mm</t>
  </si>
  <si>
    <t>Einheit</t>
  </si>
  <si>
    <t>6.5 CR 130 gr</t>
  </si>
  <si>
    <t>.338 LM 300 gr</t>
  </si>
  <si>
    <t>Prüfung</t>
  </si>
  <si>
    <r>
      <rPr>
        <b val="1"/>
        <sz val="10"/>
        <color indexed="8"/>
        <rFont val="Helvetica Neue"/>
      </rPr>
      <t>Geschossmasse m</t>
    </r>
    <r>
      <rPr>
        <b val="1"/>
        <vertAlign val="subscript"/>
        <sz val="10"/>
        <color indexed="8"/>
        <rFont val="Helvetica Neue"/>
      </rPr>
      <t>p</t>
    </r>
  </si>
  <si>
    <t>g</t>
  </si>
  <si>
    <r>
      <rPr>
        <b val="1"/>
        <sz val="10"/>
        <color indexed="8"/>
        <rFont val="Helvetica Neue"/>
      </rPr>
      <t>Masse Regentropfen m</t>
    </r>
    <r>
      <rPr>
        <b val="1"/>
        <vertAlign val="subscript"/>
        <sz val="10"/>
        <color indexed="8"/>
        <rFont val="Helvetica Neue"/>
      </rPr>
      <t>rt</t>
    </r>
  </si>
  <si>
    <r>
      <rPr>
        <b val="1"/>
        <sz val="10"/>
        <color indexed="8"/>
        <rFont val="Helvetica Neue"/>
      </rPr>
      <t>Geschwindigkeit Geschoss v</t>
    </r>
    <r>
      <rPr>
        <b val="1"/>
        <vertAlign val="subscript"/>
        <sz val="10"/>
        <color indexed="8"/>
        <rFont val="Helvetica Neue"/>
      </rPr>
      <t>p</t>
    </r>
  </si>
  <si>
    <t>m/s</t>
  </si>
  <si>
    <r>
      <rPr>
        <b val="1"/>
        <sz val="10"/>
        <color indexed="8"/>
        <rFont val="Helvetica Neue"/>
      </rPr>
      <t>Geschwindigkeit Regentropfen v</t>
    </r>
    <r>
      <rPr>
        <b val="1"/>
        <vertAlign val="subscript"/>
        <sz val="10"/>
        <color indexed="8"/>
        <rFont val="Helvetica Neue"/>
      </rPr>
      <t>rt</t>
    </r>
  </si>
  <si>
    <t>µ</t>
  </si>
  <si>
    <t>Geschwindigkeit nach dem Stoß v</t>
  </si>
  <si>
    <r>
      <rPr>
        <b val="1"/>
        <sz val="10"/>
        <color indexed="8"/>
        <rFont val="Helvetica Neue"/>
      </rPr>
      <t>Geschwindigkeitsverlust v</t>
    </r>
    <r>
      <rPr>
        <b val="1"/>
        <vertAlign val="subscript"/>
        <sz val="10"/>
        <color indexed="8"/>
        <rFont val="Helvetica Neue"/>
      </rPr>
      <t>diff</t>
    </r>
  </si>
  <si>
    <r>
      <rPr>
        <b val="1"/>
        <sz val="10"/>
        <color indexed="8"/>
        <rFont val="Helvetica Neue"/>
      </rPr>
      <t>Berechnung auf 1.000 m mit v</t>
    </r>
    <r>
      <rPr>
        <b val="1"/>
        <vertAlign val="subscript"/>
        <sz val="10"/>
        <color indexed="8"/>
        <rFont val="Helvetica Neue"/>
      </rPr>
      <t>p</t>
    </r>
  </si>
  <si>
    <t>cm</t>
  </si>
  <si>
    <t>Berechnung auf 1.000 m mit v</t>
  </si>
  <si>
    <r>
      <rPr>
        <b val="1"/>
        <sz val="10"/>
        <color indexed="8"/>
        <rFont val="Helvetica Neue"/>
      </rPr>
      <t>Differenz auf 1.000 m durch v</t>
    </r>
    <r>
      <rPr>
        <b val="1"/>
        <vertAlign val="subscript"/>
        <sz val="10"/>
        <color indexed="8"/>
        <rFont val="Helvetica Neue"/>
      </rPr>
      <t>diff</t>
    </r>
  </si>
  <si>
    <t>ζ</t>
  </si>
  <si>
    <t>sin γ</t>
  </si>
  <si>
    <t>Abweichung auf 100 m</t>
  </si>
  <si>
    <t>Promille</t>
  </si>
  <si>
    <t>mm</t>
  </si>
  <si>
    <t>Abweichung auf 1.000 m</t>
  </si>
  <si>
    <t>Gesamtabweichung 1 Tropfen</t>
  </si>
  <si>
    <t>Regen Berechnung der Abweichungen  Tropfen 5 mm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</si>
</sst>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,##0.0000"/>
    <numFmt numFmtId="60" formatCode="#,##0.0"/>
    <numFmt numFmtId="61" formatCode="#,##0.000000"/>
    <numFmt numFmtId="62" formatCode="#,##0.000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vertAlign val="subscript"/>
      <sz val="10"/>
      <color indexed="8"/>
      <name val="Helvetica Neue"/>
    </font>
    <font>
      <b val="1"/>
      <sz val="11"/>
      <color indexed="8"/>
      <name val="Helvetica Neue"/>
    </font>
    <font>
      <sz val="11"/>
      <color indexed="8"/>
      <name val="Helvetica Neue"/>
    </font>
    <font>
      <vertAlign val="subscript"/>
      <sz val="11"/>
      <color indexed="8"/>
      <name val="Helvetica Neue"/>
    </font>
    <font>
      <vertAlign val="superscript"/>
      <sz val="11"/>
      <color indexed="8"/>
      <name val="Helvetica Neue"/>
    </font>
    <font>
      <sz val="11"/>
      <color indexed="15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" fontId="0" borderId="4" applyNumberFormat="1" applyFont="1" applyFill="0" applyBorder="1" applyAlignment="1" applyProtection="0">
      <alignment vertical="top" wrapText="1"/>
    </xf>
    <xf numFmtId="2" fontId="0" borderId="4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3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60" fontId="0" borderId="7" applyNumberFormat="1" applyFont="1" applyFill="0" applyBorder="1" applyAlignment="1" applyProtection="0">
      <alignment vertical="top" wrapText="1"/>
    </xf>
    <xf numFmtId="49" fontId="4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" fontId="0" fillId="4" borderId="7" applyNumberFormat="1" applyFont="1" applyFill="1" applyBorder="1" applyAlignment="1" applyProtection="0">
      <alignment vertical="top" wrapText="1"/>
    </xf>
    <xf numFmtId="4" fontId="0" fillId="5" borderId="7" applyNumberFormat="1" applyFont="1" applyFill="1" applyBorder="1" applyAlignment="1" applyProtection="0">
      <alignment vertical="top" wrapText="1"/>
    </xf>
    <xf numFmtId="4" fontId="0" borderId="6" applyNumberFormat="1" applyFont="1" applyFill="0" applyBorder="1" applyAlignment="1" applyProtection="0">
      <alignment vertical="top" wrapText="1"/>
    </xf>
    <xf numFmtId="61" fontId="0" borderId="7" applyNumberFormat="1" applyFont="1" applyFill="0" applyBorder="1" applyAlignment="1" applyProtection="0">
      <alignment vertical="top" wrapText="1"/>
    </xf>
    <xf numFmtId="62" fontId="0" borderId="7" applyNumberFormat="1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60" fontId="2" borderId="7" applyNumberFormat="1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ffffd931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337007</xdr:colOff>
      <xdr:row>0</xdr:row>
      <xdr:rowOff>0</xdr:rowOff>
    </xdr:from>
    <xdr:to>
      <xdr:col>7</xdr:col>
      <xdr:colOff>88973</xdr:colOff>
      <xdr:row>29</xdr:row>
      <xdr:rowOff>14551</xdr:rowOff>
    </xdr:to>
    <xdr:sp>
      <xdr:nvSpPr>
        <xdr:cNvPr id="2" name="Vereinfachung und Formeln:…"/>
        <xdr:cNvSpPr txBox="1"/>
      </xdr:nvSpPr>
      <xdr:spPr>
        <a:xfrm>
          <a:off x="6852107" y="-139110"/>
          <a:ext cx="2660267" cy="764852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Vereinfachung und Formeln: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&lt;&lt; 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</a:t>
          </a:r>
          <a:endParaRPr b="0" baseline="-5999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inelastischer Stoß k = 0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max. = „Fallschirmgeschwindigkeit“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max. Größe Regentropfen = 5 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max. Masse Regentropfen = 65 mg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µ = m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/ m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sin γ = 1/µ * Wurzel [ 1 + 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31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/V</a:t>
          </a:r>
          <a:r>
            <a:rPr b="0" baseline="31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* sin ζ ]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ζ = arctan ( 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/ v )</a:t>
          </a:r>
          <a:endParaRPr b="0" baseline="-5999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-5999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-5999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Legende: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= Geschossmasse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= Geschwindigkeit Geschoss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= Masse Regentropfen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</a:t>
          </a:r>
          <a:r>
            <a:rPr b="0" baseline="-5999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= Geschwindigkeit Regentropfen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u = Geschossgeschwindigkeit nach dem Stoß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Die Abweichung auf 1.000 m oder andere Entfernungen muss über ein Ballistikprogramm anhand der konkreten Geschosses berechnet werden. Diese Tabelle berechnet diesen Wert </a:t>
          </a:r>
          <a:r>
            <a:rPr b="0" baseline="0" cap="none" i="0" spc="0" strike="noStrike" sz="1100" u="none">
              <a:solidFill>
                <a:schemeClr val="accent5">
                  <a:hueOff val="-82419"/>
                  <a:satOff val="-9513"/>
                  <a:lumOff val="-16343"/>
                </a:schemeClr>
              </a:solidFill>
              <a:uFillTx/>
              <a:latin typeface="+mn-lt"/>
              <a:ea typeface="+mn-ea"/>
              <a:cs typeface="+mn-cs"/>
              <a:sym typeface="Helvetica Neue"/>
            </a:rPr>
            <a:t>NICHT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!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Bei den Berechnungen müssen die Wetterdaten gleich bleiben!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Regentropfen: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0,5 mm = 0,1 mg = 3,7 m/s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1,5 mm = 1,8 mg = 6,4 m/s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3,0 mm = 14,1 mg = 9,0 m/s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5,0 mm = 65,4 mg = 11,7 m/s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J3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9.5547" style="1" customWidth="1"/>
    <col min="2" max="2" width="8.59375" style="1" customWidth="1"/>
    <col min="3" max="4" width="16.3516" style="1" customWidth="1"/>
    <col min="5" max="5" width="14.7266" style="1" customWidth="1"/>
    <col min="6" max="6" width="29.5547" style="25" customWidth="1"/>
    <col min="7" max="7" width="8.59375" style="25" customWidth="1"/>
    <col min="8" max="9" width="16.3516" style="25" customWidth="1"/>
    <col min="10" max="10" width="14.7266" style="25" customWidth="1"/>
    <col min="11" max="16384" width="16.3516" style="25" customWidth="1"/>
  </cols>
  <sheetData>
    <row r="1" ht="27.65" customHeight="1">
      <c r="A1" t="s" s="2">
        <v>0</v>
      </c>
      <c r="B1" s="2"/>
      <c r="C1" s="2"/>
      <c r="D1" s="2"/>
      <c r="E1" s="2"/>
    </row>
    <row r="2" ht="20.25" customHeight="1">
      <c r="A2" s="3"/>
      <c r="B2" t="s" s="4">
        <v>1</v>
      </c>
      <c r="C2" t="s" s="4">
        <v>2</v>
      </c>
      <c r="D2" t="s" s="4">
        <v>3</v>
      </c>
      <c r="E2" t="s" s="4">
        <v>4</v>
      </c>
    </row>
    <row r="3" ht="20.25" customHeight="1">
      <c r="A3" t="s" s="5">
        <v>5</v>
      </c>
      <c r="B3" t="s" s="6">
        <v>6</v>
      </c>
      <c r="C3" s="7">
        <v>8.42</v>
      </c>
      <c r="D3" s="7">
        <v>19.44</v>
      </c>
      <c r="E3" s="8">
        <v>4</v>
      </c>
    </row>
    <row r="4" ht="20.05" customHeight="1">
      <c r="A4" t="s" s="9">
        <v>7</v>
      </c>
      <c r="B4" t="s" s="10">
        <v>6</v>
      </c>
      <c r="C4" s="11">
        <v>0.0141</v>
      </c>
      <c r="D4" s="11">
        <v>0.0141</v>
      </c>
      <c r="E4" s="11">
        <v>0.0141</v>
      </c>
    </row>
    <row r="5" ht="20.05" customHeight="1">
      <c r="A5" t="s" s="9">
        <v>8</v>
      </c>
      <c r="B5" t="s" s="10">
        <v>9</v>
      </c>
      <c r="C5" s="12">
        <v>880</v>
      </c>
      <c r="D5" s="12">
        <v>805</v>
      </c>
      <c r="E5" s="13">
        <v>850</v>
      </c>
    </row>
    <row r="6" ht="20.05" customHeight="1">
      <c r="A6" t="s" s="9">
        <v>10</v>
      </c>
      <c r="B6" t="s" s="10">
        <v>9</v>
      </c>
      <c r="C6" s="14">
        <v>9</v>
      </c>
      <c r="D6" s="14">
        <v>9</v>
      </c>
      <c r="E6" s="14">
        <v>9</v>
      </c>
    </row>
    <row r="7" ht="21" customHeight="1">
      <c r="A7" t="s" s="15">
        <v>11</v>
      </c>
      <c r="B7" s="16"/>
      <c r="C7" s="17">
        <f>C3/C4</f>
        <v>597.163120567376</v>
      </c>
      <c r="D7" s="17">
        <f>D3/D4</f>
        <v>1378.723404255320</v>
      </c>
      <c r="E7" s="17">
        <f>E3/E4</f>
        <v>283.687943262411</v>
      </c>
    </row>
    <row r="8" ht="20.05" customHeight="1">
      <c r="A8" t="s" s="9">
        <v>12</v>
      </c>
      <c r="B8" t="s" s="10">
        <v>9</v>
      </c>
      <c r="C8" s="17">
        <f>C7/(C7+1)*C5</f>
        <v>878.528829394956</v>
      </c>
      <c r="D8" s="17">
        <f>D7/(D7+1)*D5</f>
        <v>804.416549724737</v>
      </c>
      <c r="E8" s="17">
        <f>E7/(E7+1)*E5</f>
        <v>847.014274681747</v>
      </c>
    </row>
    <row r="9" ht="20.05" customHeight="1">
      <c r="A9" t="s" s="9">
        <v>13</v>
      </c>
      <c r="B9" t="s" s="10">
        <v>9</v>
      </c>
      <c r="C9" s="17">
        <f>C5-C8</f>
        <v>1.471170605044</v>
      </c>
      <c r="D9" s="17">
        <f>D5-D8</f>
        <v>0.583450275263</v>
      </c>
      <c r="E9" s="17">
        <f>E5-E8</f>
        <v>2.985725318253</v>
      </c>
    </row>
    <row r="10" ht="20.05" customHeight="1">
      <c r="A10" t="s" s="9">
        <v>14</v>
      </c>
      <c r="B10" t="s" s="10">
        <v>15</v>
      </c>
      <c r="C10" s="18">
        <v>923.3</v>
      </c>
      <c r="D10" s="18">
        <v>946.8</v>
      </c>
      <c r="E10" s="18">
        <v>2228.3</v>
      </c>
    </row>
    <row r="11" ht="20.05" customHeight="1">
      <c r="A11" t="s" s="9">
        <v>16</v>
      </c>
      <c r="B11" t="s" s="10">
        <v>15</v>
      </c>
      <c r="C11" s="18">
        <v>928.6</v>
      </c>
      <c r="D11" s="18">
        <v>949.6</v>
      </c>
      <c r="E11" s="18">
        <v>2243</v>
      </c>
    </row>
    <row r="12" ht="20.05" customHeight="1">
      <c r="A12" t="s" s="9">
        <v>17</v>
      </c>
      <c r="B12" t="s" s="10">
        <v>15</v>
      </c>
      <c r="C12" s="18">
        <f>C10-C11</f>
        <v>-5.3</v>
      </c>
      <c r="D12" s="18">
        <f>D10-D11</f>
        <v>-2.8</v>
      </c>
      <c r="E12" s="18">
        <f>E10-E11</f>
        <v>-14.7</v>
      </c>
    </row>
    <row r="13" ht="21" customHeight="1">
      <c r="A13" t="s" s="15">
        <v>18</v>
      </c>
      <c r="B13" s="19"/>
      <c r="C13" s="20">
        <f>ATAN((C6/C5))</f>
        <v>0.0102269161686014</v>
      </c>
      <c r="D13" s="20">
        <f>ATAN((D6/D5))</f>
        <v>0.0111796584379967</v>
      </c>
      <c r="E13" s="20">
        <f>ATAN((E6/E5))</f>
        <v>0.0105878396358143</v>
      </c>
    </row>
    <row r="14" ht="21" customHeight="1">
      <c r="A14" t="s" s="15">
        <v>19</v>
      </c>
      <c r="B14" s="16"/>
      <c r="C14" s="20">
        <f>1/C7*C13</f>
        <v>1.71258334889881e-05</v>
      </c>
      <c r="D14" s="20">
        <f>1/D7*D13</f>
        <v>8.108702879411179e-06</v>
      </c>
      <c r="E14" s="20">
        <f>1/E7*E13</f>
        <v>3.73221347162455e-05</v>
      </c>
    </row>
    <row r="15" ht="20.05" customHeight="1">
      <c r="A15" t="s" s="9">
        <v>20</v>
      </c>
      <c r="B15" t="s" s="10">
        <v>21</v>
      </c>
      <c r="C15" s="21">
        <f>C14*1000</f>
        <v>0.0171258334889881</v>
      </c>
      <c r="D15" s="21">
        <f>D14*1000</f>
        <v>0.00810870287941118</v>
      </c>
      <c r="E15" s="21">
        <f>E14*1000</f>
        <v>0.0373221347162455</v>
      </c>
    </row>
    <row r="16" ht="20.05" customHeight="1">
      <c r="A16" t="s" s="9">
        <v>20</v>
      </c>
      <c r="B16" t="s" s="10">
        <v>22</v>
      </c>
      <c r="C16" s="14">
        <f>C15*100*(-1)</f>
        <v>-1.71258334889881</v>
      </c>
      <c r="D16" s="14">
        <f>D15*100*(-1)</f>
        <v>-0.810870287941118</v>
      </c>
      <c r="E16" s="14">
        <f>E15*100*(-1)</f>
        <v>-3.73221347162455</v>
      </c>
    </row>
    <row r="17" ht="20.05" customHeight="1">
      <c r="A17" t="s" s="9">
        <v>23</v>
      </c>
      <c r="B17" t="s" s="10">
        <v>15</v>
      </c>
      <c r="C17" s="14">
        <f>C15*100*(-1)</f>
        <v>-1.71258334889881</v>
      </c>
      <c r="D17" s="14">
        <f>D15*100*(-1)</f>
        <v>-0.810870287941118</v>
      </c>
      <c r="E17" s="14">
        <f>E15*100*(-1)</f>
        <v>-3.73221347162455</v>
      </c>
    </row>
    <row r="18" ht="20.05" customHeight="1">
      <c r="A18" s="22"/>
      <c r="B18" s="19"/>
      <c r="C18" s="23"/>
      <c r="D18" s="23"/>
      <c r="E18" s="23"/>
    </row>
    <row r="19" ht="20.05" customHeight="1">
      <c r="A19" t="s" s="9">
        <v>24</v>
      </c>
      <c r="B19" t="s" s="10">
        <v>15</v>
      </c>
      <c r="C19" s="24">
        <f>C17+C12</f>
        <v>-7.01258334889881</v>
      </c>
      <c r="D19" s="24">
        <f>D17+D12</f>
        <v>-3.61087028794112</v>
      </c>
      <c r="E19" s="24">
        <f>E17+E12</f>
        <v>-18.4322134716246</v>
      </c>
    </row>
    <row r="21" ht="27.65" customHeight="1">
      <c r="F21" t="s" s="2">
        <v>25</v>
      </c>
      <c r="G21" s="2"/>
      <c r="H21" s="2"/>
      <c r="I21" s="2"/>
      <c r="J21" s="2"/>
    </row>
    <row r="22" ht="20.25" customHeight="1">
      <c r="F22" s="3"/>
      <c r="G22" t="s" s="4">
        <v>1</v>
      </c>
      <c r="H22" t="s" s="4">
        <v>2</v>
      </c>
      <c r="I22" t="s" s="4">
        <v>3</v>
      </c>
      <c r="J22" t="s" s="4">
        <v>4</v>
      </c>
    </row>
    <row r="23" ht="20.25" customHeight="1">
      <c r="F23" t="s" s="5">
        <v>5</v>
      </c>
      <c r="G23" t="s" s="6">
        <v>6</v>
      </c>
      <c r="H23" s="7">
        <v>8.42</v>
      </c>
      <c r="I23" s="7">
        <v>19.44</v>
      </c>
      <c r="J23" s="8">
        <v>4</v>
      </c>
    </row>
    <row r="24" ht="20.05" customHeight="1">
      <c r="F24" t="s" s="9">
        <v>7</v>
      </c>
      <c r="G24" t="s" s="10">
        <v>6</v>
      </c>
      <c r="H24" s="11">
        <v>0.0654</v>
      </c>
      <c r="I24" s="11">
        <v>0.0654</v>
      </c>
      <c r="J24" s="11">
        <v>0.0654</v>
      </c>
    </row>
    <row r="25" ht="20.05" customHeight="1">
      <c r="F25" t="s" s="9">
        <v>8</v>
      </c>
      <c r="G25" t="s" s="10">
        <v>9</v>
      </c>
      <c r="H25" s="12">
        <v>880</v>
      </c>
      <c r="I25" s="12">
        <v>805</v>
      </c>
      <c r="J25" s="13">
        <v>850</v>
      </c>
    </row>
    <row r="26" ht="20.05" customHeight="1">
      <c r="F26" t="s" s="9">
        <v>10</v>
      </c>
      <c r="G26" t="s" s="10">
        <v>9</v>
      </c>
      <c r="H26" s="14">
        <v>11.7</v>
      </c>
      <c r="I26" s="14">
        <v>11.7</v>
      </c>
      <c r="J26" s="14">
        <v>11.7</v>
      </c>
    </row>
    <row r="27" ht="21" customHeight="1">
      <c r="F27" t="s" s="15">
        <v>11</v>
      </c>
      <c r="G27" s="16"/>
      <c r="H27" s="17">
        <f>H23/H24</f>
        <v>128.746177370031</v>
      </c>
      <c r="I27" s="17">
        <f>I23/I24</f>
        <v>297.247706422018</v>
      </c>
      <c r="J27" s="17">
        <f>J23/J24</f>
        <v>61.1620795107034</v>
      </c>
    </row>
    <row r="28" ht="20.05" customHeight="1">
      <c r="F28" t="s" s="9">
        <v>12</v>
      </c>
      <c r="G28" t="s" s="10">
        <v>9</v>
      </c>
      <c r="H28" s="17">
        <f>H27/(H27+1)*H25</f>
        <v>873.2175265750579</v>
      </c>
      <c r="I28" s="17">
        <f>I27/(I27+1)*I25</f>
        <v>802.300901288874</v>
      </c>
      <c r="J28" s="17">
        <f>J27/(J27+1)*J25</f>
        <v>836.326068775520</v>
      </c>
    </row>
    <row r="29" ht="20.05" customHeight="1">
      <c r="F29" t="s" s="9">
        <v>13</v>
      </c>
      <c r="G29" t="s" s="10">
        <v>9</v>
      </c>
      <c r="H29" s="17">
        <f>H25-H28</f>
        <v>6.782473424942</v>
      </c>
      <c r="I29" s="17">
        <f>I25-I28</f>
        <v>2.699098711126</v>
      </c>
      <c r="J29" s="17">
        <f>J25-J28</f>
        <v>13.673931224480</v>
      </c>
    </row>
    <row r="30" ht="20.05" customHeight="1">
      <c r="F30" t="s" s="9">
        <v>14</v>
      </c>
      <c r="G30" t="s" s="10">
        <v>15</v>
      </c>
      <c r="H30" s="18">
        <v>923.3</v>
      </c>
      <c r="I30" s="18">
        <v>946.8</v>
      </c>
      <c r="J30" s="18">
        <v>2228.3</v>
      </c>
    </row>
    <row r="31" ht="20.05" customHeight="1">
      <c r="F31" t="s" s="9">
        <v>16</v>
      </c>
      <c r="G31" t="s" s="10">
        <v>15</v>
      </c>
      <c r="H31" s="18">
        <v>941.8</v>
      </c>
      <c r="I31" s="18">
        <v>955.2</v>
      </c>
      <c r="J31" s="18">
        <v>2297.8</v>
      </c>
    </row>
    <row r="32" ht="20.05" customHeight="1">
      <c r="F32" t="s" s="9">
        <v>17</v>
      </c>
      <c r="G32" t="s" s="10">
        <v>15</v>
      </c>
      <c r="H32" s="18">
        <f>H30-H31</f>
        <v>-18.5</v>
      </c>
      <c r="I32" s="18">
        <f>I30-I31</f>
        <v>-8.4</v>
      </c>
      <c r="J32" s="18">
        <f>J30-J31</f>
        <v>-69.5</v>
      </c>
    </row>
    <row r="33" ht="21" customHeight="1">
      <c r="F33" t="s" s="15">
        <v>18</v>
      </c>
      <c r="G33" s="19"/>
      <c r="H33" s="20">
        <f>ATAN((H26/H25))</f>
        <v>0.0132946712199709</v>
      </c>
      <c r="I33" s="20">
        <f>ATAN((I26/I25))</f>
        <v>0.0145331382126539</v>
      </c>
      <c r="J33" s="20">
        <f>ATAN((J26/J25))</f>
        <v>0.0137638366614002</v>
      </c>
    </row>
    <row r="34" ht="21" customHeight="1">
      <c r="F34" t="s" s="15">
        <v>19</v>
      </c>
      <c r="G34" s="16"/>
      <c r="H34" s="20">
        <f>1/H27*H33</f>
        <v>0.000103262648193123</v>
      </c>
      <c r="I34" s="20">
        <f>1/I27*I33</f>
        <v>4.88923476907184e-05</v>
      </c>
      <c r="J34" s="20">
        <f>1/J27*J33</f>
        <v>0.000225038729413893</v>
      </c>
    </row>
    <row r="35" ht="20.05" customHeight="1">
      <c r="F35" t="s" s="9">
        <v>20</v>
      </c>
      <c r="G35" t="s" s="10">
        <v>21</v>
      </c>
      <c r="H35" s="21">
        <f>H34*1000</f>
        <v>0.103262648193123</v>
      </c>
      <c r="I35" s="21">
        <f>I34*1000</f>
        <v>0.0488923476907184</v>
      </c>
      <c r="J35" s="21">
        <f>J34*1000</f>
        <v>0.225038729413893</v>
      </c>
    </row>
    <row r="36" ht="20.05" customHeight="1">
      <c r="F36" t="s" s="9">
        <v>20</v>
      </c>
      <c r="G36" t="s" s="10">
        <v>22</v>
      </c>
      <c r="H36" s="14">
        <f>H35*100*(-1)</f>
        <v>-10.3262648193123</v>
      </c>
      <c r="I36" s="14">
        <f>I35*100*(-1)</f>
        <v>-4.88923476907184</v>
      </c>
      <c r="J36" s="14">
        <f>J35*100*(-1)</f>
        <v>-22.5038729413893</v>
      </c>
    </row>
    <row r="37" ht="20.05" customHeight="1">
      <c r="F37" t="s" s="9">
        <v>23</v>
      </c>
      <c r="G37" t="s" s="10">
        <v>15</v>
      </c>
      <c r="H37" s="14">
        <f>H35*100*(-1)</f>
        <v>-10.3262648193123</v>
      </c>
      <c r="I37" s="14">
        <f>I35*100*(-1)</f>
        <v>-4.88923476907184</v>
      </c>
      <c r="J37" s="14">
        <f>J35*100*(-1)</f>
        <v>-22.5038729413893</v>
      </c>
    </row>
    <row r="38" ht="20.05" customHeight="1">
      <c r="F38" s="22"/>
      <c r="G38" s="19"/>
      <c r="H38" s="23"/>
      <c r="I38" s="23"/>
      <c r="J38" s="23"/>
    </row>
    <row r="39" ht="20.05" customHeight="1">
      <c r="F39" t="s" s="9">
        <v>24</v>
      </c>
      <c r="G39" t="s" s="10">
        <v>15</v>
      </c>
      <c r="H39" s="24">
        <f>H37+H32</f>
        <v>-28.8262648193123</v>
      </c>
      <c r="I39" s="24">
        <f>I37+I32</f>
        <v>-13.2892347690718</v>
      </c>
      <c r="J39" s="24">
        <f>J37+J32</f>
        <v>-92.0038729413893</v>
      </c>
    </row>
  </sheetData>
  <mergeCells count="2">
    <mergeCell ref="A1:E1"/>
    <mergeCell ref="F21:J21"/>
  </mergeCells>
  <pageMargins left="0.5" right="0.5" top="0.75" bottom="0.75" header="0.277778" footer="0.277778"/>
  <pageSetup firstPageNumber="1" fitToHeight="1" fitToWidth="1" scale="7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